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460"/>
  </bookViews>
  <sheets>
    <sheet name="проект" sheetId="4" r:id="rId1"/>
    <sheet name="Лист1" sheetId="5" r:id="rId2"/>
  </sheets>
  <definedNames>
    <definedName name="_xlnm.Print_Area" localSheetId="1">Лист1!$A$1:$M$11</definedName>
    <definedName name="_xlnm.Print_Area" localSheetId="0">проект!$A$1:$M$37</definedName>
  </definedNames>
  <calcPr calcId="125725"/>
</workbook>
</file>

<file path=xl/calcChain.xml><?xml version="1.0" encoding="utf-8"?>
<calcChain xmlns="http://schemas.openxmlformats.org/spreadsheetml/2006/main">
  <c r="G21" i="4"/>
  <c r="H21"/>
  <c r="L21"/>
  <c r="H15"/>
  <c r="I15"/>
  <c r="G15"/>
  <c r="C15"/>
  <c r="M30"/>
  <c r="G30"/>
  <c r="C21"/>
  <c r="C30"/>
  <c r="I20"/>
  <c r="I19"/>
  <c r="I18" l="1"/>
  <c r="H30"/>
  <c r="I30"/>
  <c r="L30"/>
  <c r="J24"/>
  <c r="J25"/>
  <c r="J26"/>
  <c r="J27"/>
  <c r="J28"/>
  <c r="J29"/>
  <c r="J23"/>
  <c r="M14"/>
  <c r="M15" s="1"/>
  <c r="M19"/>
  <c r="M20"/>
  <c r="M18"/>
  <c r="L14"/>
  <c r="L15" s="1"/>
  <c r="M32"/>
  <c r="I17"/>
  <c r="M21" l="1"/>
  <c r="I21"/>
  <c r="J30"/>
  <c r="D15"/>
  <c r="J14"/>
  <c r="J20"/>
  <c r="J19"/>
  <c r="J18"/>
  <c r="J13" l="1"/>
  <c r="J15" s="1"/>
  <c r="K34"/>
  <c r="J17" l="1"/>
  <c r="J21" s="1"/>
  <c r="L33" l="1"/>
  <c r="L34" s="1"/>
  <c r="J32" l="1"/>
  <c r="H32" l="1"/>
  <c r="G32"/>
  <c r="H33" l="1"/>
  <c r="H34" s="1"/>
  <c r="I33"/>
  <c r="M33" l="1"/>
  <c r="M34" s="1"/>
  <c r="J33"/>
  <c r="J34" s="1"/>
  <c r="G33"/>
  <c r="I34" l="1"/>
  <c r="G34"/>
</calcChain>
</file>

<file path=xl/sharedStrings.xml><?xml version="1.0" encoding="utf-8"?>
<sst xmlns="http://schemas.openxmlformats.org/spreadsheetml/2006/main" count="88" uniqueCount="69">
  <si>
    <t>№ п/п</t>
  </si>
  <si>
    <t>Наименование объекта</t>
  </si>
  <si>
    <t>Общая площадь квартир жилых домов, кв.м.</t>
  </si>
  <si>
    <t>Ввод площади в текущем году, кв.м.</t>
  </si>
  <si>
    <t>Сроки проведения капитального ремонта в текущем году</t>
  </si>
  <si>
    <t>Стоимость проведения капитального ремонта, руб.</t>
  </si>
  <si>
    <t>План финансирования</t>
  </si>
  <si>
    <t>начало, месяц</t>
  </si>
  <si>
    <t>окончание, месяц</t>
  </si>
  <si>
    <t>всего</t>
  </si>
  <si>
    <t>в том числе</t>
  </si>
  <si>
    <t>бюджет</t>
  </si>
  <si>
    <t>отчисления граждан и арендаторы</t>
  </si>
  <si>
    <t>Раздел I. Объекты с вводом площади в текущем году</t>
  </si>
  <si>
    <t>Информация по объектам текущего графика капитального ремонта жилищного фонда</t>
  </si>
  <si>
    <t xml:space="preserve">Сроки проведения капитального ремонта </t>
  </si>
  <si>
    <t>Стоимость 1 кв.м., руб.</t>
  </si>
  <si>
    <t>Подрядная организация</t>
  </si>
  <si>
    <t xml:space="preserve">начало, месяц, год </t>
  </si>
  <si>
    <t>окончание, месяц, год</t>
  </si>
  <si>
    <t>ВСЕГО:</t>
  </si>
  <si>
    <t>сметная, руб.</t>
  </si>
  <si>
    <t>договорная,     руб</t>
  </si>
  <si>
    <t>Итого:</t>
  </si>
  <si>
    <t>Виды ремонтно-строительных работ</t>
  </si>
  <si>
    <t>апрель</t>
  </si>
  <si>
    <t xml:space="preserve">Капитальный ремонт жилого дома №29  по ул.Комсомольская в г.Городке  </t>
  </si>
  <si>
    <t xml:space="preserve">Капитальный ремонт жилого дома №2/1 по ул.Войсковая в.н.п.Прудок Городокского района  </t>
  </si>
  <si>
    <t>Услуги технадзора, авторского надзора, центра по ценообразованию,  Инспекции госстройнадзора и др.</t>
  </si>
  <si>
    <t>январь</t>
  </si>
  <si>
    <t>Раздел III. Разработка проектной документации</t>
  </si>
  <si>
    <t>Раздел II. Объекты без ввода площади в текущем году</t>
  </si>
  <si>
    <t>Раздел IV. Затраты заказчика</t>
  </si>
  <si>
    <t xml:space="preserve">Капитальный ремонт жилого дома №49 по ул.Баграмяна в г. Городок  </t>
  </si>
  <si>
    <t xml:space="preserve">Капитальный ремонт жилого дома №36, корпус 2 по ул. Гагарина в г. Городок  </t>
  </si>
  <si>
    <t>Капитальный ремонт жилого дома  № 20 по ул. Невельское шоссе в г. Городке</t>
  </si>
  <si>
    <t>март</t>
  </si>
  <si>
    <t>декабрь</t>
  </si>
  <si>
    <t>Капитальный ремонт жилого дома  № 10 по ул. Ленинская в г. Городок</t>
  </si>
  <si>
    <t>июль</t>
  </si>
  <si>
    <t>Капитальный ремонт жилого дома  № 1А по ул. Полевая в г. Городок</t>
  </si>
  <si>
    <t>Капитальный ремонт жилого дома  № 18 по ул. Толкачева в г. Городок</t>
  </si>
  <si>
    <t>Капитальный ремонт жилого дома  № 58 по ул. Красноармейская в                            г. Городок</t>
  </si>
  <si>
    <t>ООО "ПрофНК"</t>
  </si>
  <si>
    <t xml:space="preserve">Капитальный ремонт жилого дома №36, корпус 1 по ул. Гагарина в                             г. Городок  </t>
  </si>
  <si>
    <t>Главный инженер                                                                                                                                                                                                 И.Б.Курганов</t>
  </si>
  <si>
    <t>кредиторская задолженность на 01.01.24</t>
  </si>
  <si>
    <t>стоимость работ на 2024 год</t>
  </si>
  <si>
    <t>Использовано средств на 01.01.2024, руб</t>
  </si>
  <si>
    <t>декабрь 2023</t>
  </si>
  <si>
    <t>Капитальный ремонт жилого дома  № 134, по ул. Центральная в аг. Веремеевка Городокского района</t>
  </si>
  <si>
    <t>Капитальный ремонт жилого дома  № 1, по ул. Рудыка в аг. Бычиха Городокского района</t>
  </si>
  <si>
    <t>Капитальный ремонт жилого дома  № 3, по ул. Рудыка в аг. Бычиха Городокского района</t>
  </si>
  <si>
    <t>сентябрь</t>
  </si>
  <si>
    <t>июнь     2022</t>
  </si>
  <si>
    <t>февраль</t>
  </si>
  <si>
    <t>Нормативный срок производства работ, мес.</t>
  </si>
  <si>
    <t xml:space="preserve">март </t>
  </si>
  <si>
    <t>Ремонт кровли с устройством новой конструкции, ремонт балконов и лоджий, замена оконных и дверных заполнений, замена магистралей и стояков ХГВ, стояков хоз-бытовой и дождевой канализации, замена магистралей системы отопления, оборудования в ИТП, замена системы электроснабжения</t>
  </si>
  <si>
    <t xml:space="preserve">Замена кровли, ремонт балконов, замена оконных и дверных заполнений, замена магистралей и части стояковсистемы отопления по подвалу, устройство циркуляции, замена стояков и магистралей ХГВ и канализации, замена системы электроснабжения </t>
  </si>
  <si>
    <t>январь 2023</t>
  </si>
  <si>
    <t>апрель 2023</t>
  </si>
  <si>
    <t>апрель  2023</t>
  </si>
  <si>
    <t>ТЕКУЩИЙ ГРАФИК</t>
  </si>
  <si>
    <t>капитального ремонта жилищного фонда 2024 год</t>
  </si>
  <si>
    <t>УТВЕРЖДЕНО</t>
  </si>
  <si>
    <t xml:space="preserve">Решение </t>
  </si>
  <si>
    <t xml:space="preserve">Городокского РИК </t>
  </si>
  <si>
    <t xml:space="preserve"> 19.01.2024 № 39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</si>
</sst>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/>
    <xf numFmtId="0" fontId="6" fillId="0" borderId="0" xfId="0" applyFont="1" applyAlignment="1">
      <alignment vertical="top" wrapText="1"/>
    </xf>
    <xf numFmtId="0" fontId="10" fillId="0" borderId="0" xfId="0" applyFont="1"/>
    <xf numFmtId="0" fontId="2" fillId="0" borderId="0" xfId="0" applyFont="1" applyAlignment="1">
      <alignment vertical="top" wrapText="1"/>
    </xf>
    <xf numFmtId="0" fontId="8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2" fillId="0" borderId="1" xfId="0" applyNumberFormat="1" applyFont="1" applyBorder="1" applyAlignment="1">
      <alignment horizontal="left" vertical="distributed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0" fontId="11" fillId="0" borderId="1" xfId="0" applyFont="1" applyBorder="1"/>
    <xf numFmtId="3" fontId="11" fillId="0" borderId="1" xfId="0" applyNumberFormat="1" applyFont="1" applyBorder="1"/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/>
    <xf numFmtId="3" fontId="11" fillId="0" borderId="0" xfId="0" applyNumberFormat="1" applyFont="1"/>
    <xf numFmtId="2" fontId="0" fillId="0" borderId="0" xfId="0" applyNumberFormat="1"/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2" fontId="13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16" fillId="0" borderId="0" xfId="0" applyFont="1"/>
    <xf numFmtId="0" fontId="16" fillId="0" borderId="5" xfId="0" applyFont="1" applyBorder="1" applyAlignment="1">
      <alignment vertical="center" wrapText="1"/>
    </xf>
    <xf numFmtId="0" fontId="16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4"/>
  <sheetViews>
    <sheetView tabSelected="1" view="pageBreakPreview" topLeftCell="C1" zoomScaleNormal="120" zoomScaleSheetLayoutView="100" workbookViewId="0">
      <selection activeCell="R15" sqref="R15"/>
    </sheetView>
  </sheetViews>
  <sheetFormatPr defaultRowHeight="15"/>
  <cols>
    <col min="1" max="1" width="3" customWidth="1"/>
    <col min="2" max="2" width="23.42578125" customWidth="1"/>
    <col min="3" max="3" width="11" customWidth="1"/>
    <col min="4" max="4" width="11.5703125" customWidth="1"/>
    <col min="5" max="5" width="9" customWidth="1"/>
    <col min="6" max="6" width="10.140625" customWidth="1"/>
    <col min="7" max="7" width="11.28515625" customWidth="1"/>
    <col min="8" max="8" width="11.42578125" customWidth="1"/>
    <col min="9" max="9" width="12.7109375" customWidth="1"/>
    <col min="10" max="10" width="11.85546875" customWidth="1"/>
    <col min="11" max="11" width="13.7109375" customWidth="1"/>
    <col min="12" max="12" width="12.28515625" customWidth="1"/>
    <col min="13" max="14" width="11.42578125" customWidth="1"/>
    <col min="15" max="15" width="15.5703125" customWidth="1"/>
    <col min="16" max="16" width="14" customWidth="1"/>
    <col min="18" max="18" width="15" customWidth="1"/>
    <col min="19" max="19" width="13.140625" customWidth="1"/>
    <col min="20" max="20" width="14.7109375" customWidth="1"/>
  </cols>
  <sheetData>
    <row r="1" spans="1:20" ht="19.5" customHeight="1">
      <c r="A1" s="1"/>
      <c r="B1" s="1"/>
      <c r="C1" s="76"/>
      <c r="D1" s="35"/>
      <c r="E1" s="1"/>
      <c r="F1" s="1"/>
      <c r="G1" s="72"/>
      <c r="H1" s="1"/>
      <c r="I1" s="77"/>
      <c r="J1" s="16"/>
      <c r="K1" s="78" t="s">
        <v>65</v>
      </c>
      <c r="L1" s="78"/>
      <c r="M1" s="18"/>
      <c r="N1" s="18"/>
    </row>
    <row r="2" spans="1:20" ht="19.5" customHeight="1">
      <c r="A2" s="1"/>
      <c r="B2" s="1"/>
      <c r="C2" s="76"/>
      <c r="D2" s="35"/>
      <c r="E2" s="1"/>
      <c r="F2" s="1"/>
      <c r="G2" s="72"/>
      <c r="H2" s="1"/>
      <c r="I2" s="77"/>
      <c r="J2" s="16"/>
      <c r="K2" s="78" t="s">
        <v>66</v>
      </c>
      <c r="L2" s="78"/>
      <c r="M2" s="18"/>
      <c r="N2" s="18"/>
    </row>
    <row r="3" spans="1:20" ht="19.5" customHeight="1">
      <c r="A3" s="1"/>
      <c r="B3" s="1"/>
      <c r="C3" s="76"/>
      <c r="D3" s="35"/>
      <c r="E3" s="1"/>
      <c r="F3" s="1"/>
      <c r="G3" s="72"/>
      <c r="H3" s="1"/>
      <c r="I3" s="77"/>
      <c r="J3" s="16"/>
      <c r="K3" s="78" t="s">
        <v>67</v>
      </c>
      <c r="L3" s="78"/>
      <c r="M3" s="18"/>
      <c r="N3" s="18"/>
    </row>
    <row r="4" spans="1:20" ht="19.5" customHeight="1">
      <c r="A4" s="1"/>
      <c r="B4" s="1"/>
      <c r="C4" s="76"/>
      <c r="D4" s="35"/>
      <c r="E4" s="1"/>
      <c r="F4" s="1"/>
      <c r="G4" s="72"/>
      <c r="H4" s="1"/>
      <c r="I4" s="77"/>
      <c r="J4" s="16"/>
      <c r="K4" s="78" t="s">
        <v>68</v>
      </c>
      <c r="L4" s="78"/>
      <c r="M4" s="18"/>
      <c r="N4" s="18"/>
    </row>
    <row r="5" spans="1:20" ht="19.5" customHeight="1">
      <c r="A5" s="80" t="s">
        <v>63</v>
      </c>
      <c r="B5" s="80"/>
      <c r="C5" s="80"/>
      <c r="D5" s="35"/>
      <c r="E5" s="74"/>
      <c r="F5" s="73"/>
      <c r="G5" s="73"/>
      <c r="H5" s="73"/>
      <c r="I5" s="75"/>
      <c r="J5" s="16"/>
      <c r="K5" s="73"/>
      <c r="L5" s="73"/>
      <c r="M5" s="18"/>
      <c r="N5" s="18"/>
    </row>
    <row r="6" spans="1:20" ht="19.5" customHeight="1">
      <c r="A6" s="79" t="s">
        <v>64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8"/>
    </row>
    <row r="7" spans="1:20" ht="42" customHeight="1">
      <c r="A7" s="81" t="s">
        <v>0</v>
      </c>
      <c r="B7" s="81" t="s">
        <v>1</v>
      </c>
      <c r="C7" s="81" t="s">
        <v>2</v>
      </c>
      <c r="D7" s="81" t="s">
        <v>3</v>
      </c>
      <c r="E7" s="81" t="s">
        <v>4</v>
      </c>
      <c r="F7" s="81"/>
      <c r="G7" s="81" t="s">
        <v>5</v>
      </c>
      <c r="H7" s="81"/>
      <c r="I7" s="81" t="s">
        <v>48</v>
      </c>
      <c r="J7" s="81" t="s">
        <v>6</v>
      </c>
      <c r="K7" s="81"/>
      <c r="L7" s="81"/>
      <c r="M7" s="81"/>
      <c r="N7" s="59"/>
    </row>
    <row r="8" spans="1:20">
      <c r="A8" s="81"/>
      <c r="B8" s="81"/>
      <c r="C8" s="81"/>
      <c r="D8" s="81"/>
      <c r="E8" s="81" t="s">
        <v>7</v>
      </c>
      <c r="F8" s="81" t="s">
        <v>8</v>
      </c>
      <c r="G8" s="81" t="s">
        <v>21</v>
      </c>
      <c r="H8" s="81" t="s">
        <v>22</v>
      </c>
      <c r="I8" s="81"/>
      <c r="J8" s="81" t="s">
        <v>9</v>
      </c>
      <c r="K8" s="81" t="s">
        <v>10</v>
      </c>
      <c r="L8" s="81"/>
      <c r="M8" s="81"/>
      <c r="N8" s="59"/>
    </row>
    <row r="9" spans="1:20">
      <c r="A9" s="81"/>
      <c r="B9" s="81"/>
      <c r="C9" s="81"/>
      <c r="D9" s="81"/>
      <c r="E9" s="81"/>
      <c r="F9" s="81"/>
      <c r="G9" s="81"/>
      <c r="H9" s="81"/>
      <c r="I9" s="81"/>
      <c r="J9" s="81"/>
      <c r="K9" s="81" t="s">
        <v>46</v>
      </c>
      <c r="L9" s="81" t="s">
        <v>47</v>
      </c>
      <c r="M9" s="81"/>
      <c r="N9" s="59"/>
    </row>
    <row r="10" spans="1:20" ht="51.7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21" t="s">
        <v>11</v>
      </c>
      <c r="M10" s="7" t="s">
        <v>12</v>
      </c>
      <c r="N10" s="18"/>
    </row>
    <row r="11" spans="1:20">
      <c r="A11" s="68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59"/>
    </row>
    <row r="12" spans="1:20" ht="17.25" customHeight="1">
      <c r="A12" s="84" t="s">
        <v>13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  <c r="N12" s="60"/>
      <c r="S12" s="47"/>
      <c r="T12" s="47"/>
    </row>
    <row r="13" spans="1:20" ht="51.75" customHeight="1">
      <c r="A13" s="67">
        <v>1</v>
      </c>
      <c r="B13" s="7" t="s">
        <v>35</v>
      </c>
      <c r="C13" s="13">
        <v>2215</v>
      </c>
      <c r="D13" s="13">
        <v>2215</v>
      </c>
      <c r="E13" s="57" t="s">
        <v>49</v>
      </c>
      <c r="F13" s="4" t="s">
        <v>25</v>
      </c>
      <c r="G13" s="8">
        <v>661634</v>
      </c>
      <c r="H13" s="8">
        <v>558615.06000000006</v>
      </c>
      <c r="I13" s="8">
        <v>200000</v>
      </c>
      <c r="J13" s="8">
        <f>L13+M13</f>
        <v>358615.06000000006</v>
      </c>
      <c r="K13" s="69"/>
      <c r="L13" s="8">
        <v>358615.06000000006</v>
      </c>
      <c r="M13" s="8"/>
      <c r="N13" s="60"/>
      <c r="S13" s="47"/>
      <c r="T13" s="47"/>
    </row>
    <row r="14" spans="1:20" ht="42.75" customHeight="1">
      <c r="A14" s="67">
        <v>2</v>
      </c>
      <c r="B14" s="7" t="s">
        <v>33</v>
      </c>
      <c r="C14" s="13">
        <v>2278</v>
      </c>
      <c r="D14" s="13">
        <v>2278</v>
      </c>
      <c r="E14" s="4" t="s">
        <v>36</v>
      </c>
      <c r="F14" s="4" t="s">
        <v>39</v>
      </c>
      <c r="G14" s="8">
        <v>1233050</v>
      </c>
      <c r="H14" s="8">
        <v>1233050</v>
      </c>
      <c r="I14" s="8"/>
      <c r="J14" s="8">
        <f>L14+M14</f>
        <v>1062360.3599999999</v>
      </c>
      <c r="K14" s="2"/>
      <c r="L14" s="8">
        <f>800000+137884.94+3500</f>
        <v>941384.94</v>
      </c>
      <c r="M14" s="8">
        <f>315337.81-119362.39-75000</f>
        <v>120975.41999999998</v>
      </c>
      <c r="N14" s="60"/>
      <c r="S14" s="47"/>
      <c r="T14" s="47"/>
    </row>
    <row r="15" spans="1:20" ht="21.75" customHeight="1">
      <c r="A15" s="12"/>
      <c r="B15" s="14" t="s">
        <v>23</v>
      </c>
      <c r="C15" s="53">
        <f>C14+C13</f>
        <v>4493</v>
      </c>
      <c r="D15" s="53">
        <f>D14+D13</f>
        <v>4493</v>
      </c>
      <c r="E15" s="53"/>
      <c r="F15" s="53"/>
      <c r="G15" s="58">
        <f>G13+G14</f>
        <v>1894684</v>
      </c>
      <c r="H15" s="58">
        <f t="shared" ref="H15:M15" si="0">H13+H14</f>
        <v>1791665.06</v>
      </c>
      <c r="I15" s="58">
        <f t="shared" si="0"/>
        <v>200000</v>
      </c>
      <c r="J15" s="58">
        <f t="shared" si="0"/>
        <v>1420975.42</v>
      </c>
      <c r="K15" s="58"/>
      <c r="L15" s="58">
        <f t="shared" si="0"/>
        <v>1300000</v>
      </c>
      <c r="M15" s="58">
        <f t="shared" si="0"/>
        <v>120975.41999999998</v>
      </c>
      <c r="N15" s="62"/>
      <c r="O15" s="42"/>
      <c r="P15" s="42"/>
      <c r="Q15" s="19"/>
      <c r="R15" s="19"/>
      <c r="S15" s="47"/>
      <c r="T15" s="47"/>
    </row>
    <row r="16" spans="1:20">
      <c r="A16" s="87" t="s">
        <v>31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63"/>
      <c r="O16" s="42"/>
      <c r="P16" s="42"/>
      <c r="S16" s="47"/>
      <c r="T16" s="47"/>
    </row>
    <row r="17" spans="1:20" ht="51">
      <c r="A17" s="26">
        <v>1</v>
      </c>
      <c r="B17" s="7" t="s">
        <v>27</v>
      </c>
      <c r="C17" s="13">
        <v>2065</v>
      </c>
      <c r="D17" s="13"/>
      <c r="E17" s="57" t="s">
        <v>54</v>
      </c>
      <c r="F17" s="4">
        <v>2022</v>
      </c>
      <c r="G17" s="8">
        <v>1067715</v>
      </c>
      <c r="H17" s="8">
        <v>831429.46</v>
      </c>
      <c r="I17" s="8">
        <f>100002+434810.98</f>
        <v>534812.98</v>
      </c>
      <c r="J17" s="8">
        <f t="shared" ref="J17" si="1">L17+M17</f>
        <v>296486.48</v>
      </c>
      <c r="K17" s="2"/>
      <c r="L17" s="8"/>
      <c r="M17" s="8">
        <v>296486.48</v>
      </c>
      <c r="N17" s="61"/>
      <c r="O17" s="42"/>
      <c r="P17" s="42"/>
      <c r="S17" s="48"/>
      <c r="T17" s="48"/>
    </row>
    <row r="18" spans="1:20" ht="51">
      <c r="A18" s="26">
        <v>2</v>
      </c>
      <c r="B18" s="7" t="s">
        <v>26</v>
      </c>
      <c r="C18" s="13">
        <v>2846</v>
      </c>
      <c r="D18" s="13"/>
      <c r="E18" s="57" t="s">
        <v>60</v>
      </c>
      <c r="F18" s="4">
        <v>2023</v>
      </c>
      <c r="G18" s="8">
        <v>897792</v>
      </c>
      <c r="H18" s="8">
        <v>774456.13</v>
      </c>
      <c r="I18" s="8">
        <f>731679.51</f>
        <v>731679.51</v>
      </c>
      <c r="J18" s="8">
        <f>L18+M18</f>
        <v>42776.619999999995</v>
      </c>
      <c r="K18" s="69"/>
      <c r="L18" s="8"/>
      <c r="M18" s="8">
        <f>H18-731679.51</f>
        <v>42776.619999999995</v>
      </c>
      <c r="N18" s="61"/>
      <c r="O18" s="42"/>
      <c r="P18" s="42"/>
      <c r="S18" s="48"/>
      <c r="T18" s="48"/>
    </row>
    <row r="19" spans="1:20" ht="51">
      <c r="A19" s="26">
        <v>3</v>
      </c>
      <c r="B19" s="7" t="s">
        <v>34</v>
      </c>
      <c r="C19" s="13">
        <v>1167</v>
      </c>
      <c r="D19" s="13"/>
      <c r="E19" s="57" t="s">
        <v>61</v>
      </c>
      <c r="F19" s="4">
        <v>2023</v>
      </c>
      <c r="G19" s="8">
        <v>330037</v>
      </c>
      <c r="H19" s="8">
        <v>252312.48</v>
      </c>
      <c r="I19" s="8">
        <f>185292.42</f>
        <v>185292.42</v>
      </c>
      <c r="J19" s="8">
        <f t="shared" ref="J19:J20" si="2">L19+M19</f>
        <v>67020.06</v>
      </c>
      <c r="K19" s="2"/>
      <c r="L19" s="8"/>
      <c r="M19" s="8">
        <f>H19-185292.42</f>
        <v>67020.06</v>
      </c>
      <c r="N19" s="61"/>
      <c r="O19" s="42"/>
      <c r="P19" s="42"/>
      <c r="S19" s="48"/>
      <c r="T19" s="48"/>
    </row>
    <row r="20" spans="1:20" ht="51">
      <c r="A20" s="26">
        <v>4</v>
      </c>
      <c r="B20" s="7" t="s">
        <v>44</v>
      </c>
      <c r="C20" s="13">
        <v>1024</v>
      </c>
      <c r="D20" s="13"/>
      <c r="E20" s="57" t="s">
        <v>62</v>
      </c>
      <c r="F20" s="4">
        <v>2023</v>
      </c>
      <c r="G20" s="8">
        <v>302396</v>
      </c>
      <c r="H20" s="8">
        <v>254641.18</v>
      </c>
      <c r="I20" s="8">
        <f>245075.47</f>
        <v>245075.47</v>
      </c>
      <c r="J20" s="8">
        <f t="shared" si="2"/>
        <v>9565.7099999999919</v>
      </c>
      <c r="K20" s="2"/>
      <c r="L20" s="8"/>
      <c r="M20" s="8">
        <f>H20-245075.47</f>
        <v>9565.7099999999919</v>
      </c>
      <c r="N20" s="61"/>
      <c r="O20" s="42"/>
      <c r="P20" s="42"/>
      <c r="S20" s="48"/>
      <c r="T20" s="48"/>
    </row>
    <row r="21" spans="1:20" ht="19.5" customHeight="1">
      <c r="A21" s="12"/>
      <c r="B21" s="14" t="s">
        <v>23</v>
      </c>
      <c r="C21" s="53">
        <f>C17+C18+C19+C20+C14</f>
        <v>9380</v>
      </c>
      <c r="D21" s="50"/>
      <c r="E21" s="50"/>
      <c r="F21" s="50"/>
      <c r="G21" s="58">
        <f t="shared" ref="G21:M21" si="3">G18+G19+G20+G17</f>
        <v>2597940</v>
      </c>
      <c r="H21" s="58">
        <f t="shared" si="3"/>
        <v>2112839.25</v>
      </c>
      <c r="I21" s="58">
        <f t="shared" si="3"/>
        <v>1696860.3800000001</v>
      </c>
      <c r="J21" s="58">
        <f t="shared" si="3"/>
        <v>415848.87</v>
      </c>
      <c r="K21" s="58"/>
      <c r="L21" s="58">
        <f>L18+L19+L20+L17</f>
        <v>0</v>
      </c>
      <c r="M21" s="58">
        <f t="shared" si="3"/>
        <v>415848.87</v>
      </c>
      <c r="N21" s="62"/>
      <c r="O21" s="42"/>
      <c r="P21" s="42"/>
    </row>
    <row r="22" spans="1:20" ht="15.75" customHeight="1">
      <c r="A22" s="87" t="s">
        <v>30</v>
      </c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  <c r="N22" s="63"/>
      <c r="O22" s="42"/>
      <c r="P22" s="42"/>
    </row>
    <row r="23" spans="1:20" ht="51" customHeight="1">
      <c r="A23" s="26">
        <v>1</v>
      </c>
      <c r="B23" s="7" t="s">
        <v>38</v>
      </c>
      <c r="C23" s="13">
        <v>403</v>
      </c>
      <c r="D23" s="2"/>
      <c r="E23" s="4" t="s">
        <v>29</v>
      </c>
      <c r="F23" s="4" t="s">
        <v>37</v>
      </c>
      <c r="G23" s="8">
        <v>30000</v>
      </c>
      <c r="H23" s="70">
        <v>30000</v>
      </c>
      <c r="I23" s="8"/>
      <c r="J23" s="8">
        <f>K23+L23+M23</f>
        <v>30000</v>
      </c>
      <c r="K23" s="8"/>
      <c r="L23" s="8"/>
      <c r="M23" s="70">
        <v>30000</v>
      </c>
      <c r="O23" s="42"/>
      <c r="P23" s="56"/>
      <c r="S23" s="42"/>
    </row>
    <row r="24" spans="1:20" ht="51" customHeight="1">
      <c r="A24" s="26">
        <v>2</v>
      </c>
      <c r="B24" s="7" t="s">
        <v>42</v>
      </c>
      <c r="C24" s="13">
        <v>1112</v>
      </c>
      <c r="D24" s="2"/>
      <c r="E24" s="4">
        <v>2023</v>
      </c>
      <c r="F24" s="4" t="s">
        <v>55</v>
      </c>
      <c r="G24" s="8">
        <v>30000</v>
      </c>
      <c r="H24" s="70">
        <v>26134.2</v>
      </c>
      <c r="I24" s="8"/>
      <c r="J24" s="8">
        <f t="shared" ref="J24:J29" si="4">K24+L24+M24</f>
        <v>26134.2</v>
      </c>
      <c r="K24" s="8"/>
      <c r="L24" s="8"/>
      <c r="M24" s="70">
        <v>26134.2</v>
      </c>
      <c r="O24" s="42"/>
      <c r="P24" s="56"/>
      <c r="S24" s="42"/>
    </row>
    <row r="25" spans="1:20" ht="51" customHeight="1">
      <c r="A25" s="26">
        <v>3</v>
      </c>
      <c r="B25" s="7" t="s">
        <v>40</v>
      </c>
      <c r="C25" s="13">
        <v>982</v>
      </c>
      <c r="D25" s="2"/>
      <c r="E25" s="4">
        <v>2023</v>
      </c>
      <c r="F25" s="4" t="s">
        <v>36</v>
      </c>
      <c r="G25" s="8">
        <v>30000</v>
      </c>
      <c r="H25" s="70">
        <v>18960.87</v>
      </c>
      <c r="I25" s="8"/>
      <c r="J25" s="8">
        <f t="shared" si="4"/>
        <v>18960.87</v>
      </c>
      <c r="K25" s="8"/>
      <c r="L25" s="8"/>
      <c r="M25" s="70">
        <v>18960.87</v>
      </c>
      <c r="O25" s="42"/>
      <c r="P25" s="56"/>
      <c r="S25" s="42"/>
    </row>
    <row r="26" spans="1:20" ht="51" customHeight="1">
      <c r="A26" s="26">
        <v>4</v>
      </c>
      <c r="B26" s="7" t="s">
        <v>41</v>
      </c>
      <c r="C26" s="13">
        <v>348</v>
      </c>
      <c r="D26" s="2"/>
      <c r="E26" s="4">
        <v>2023</v>
      </c>
      <c r="F26" s="4" t="s">
        <v>36</v>
      </c>
      <c r="G26" s="8">
        <v>30000</v>
      </c>
      <c r="H26" s="70">
        <v>16687.82</v>
      </c>
      <c r="I26" s="8"/>
      <c r="J26" s="8">
        <f t="shared" si="4"/>
        <v>16687.82</v>
      </c>
      <c r="K26" s="8"/>
      <c r="L26" s="8"/>
      <c r="M26" s="70">
        <v>16687.82</v>
      </c>
      <c r="O26" s="42"/>
      <c r="P26" s="56"/>
      <c r="S26" s="42"/>
    </row>
    <row r="27" spans="1:20" ht="51" customHeight="1">
      <c r="A27" s="26">
        <v>5</v>
      </c>
      <c r="B27" s="7" t="s">
        <v>50</v>
      </c>
      <c r="C27" s="13">
        <v>268</v>
      </c>
      <c r="D27" s="2"/>
      <c r="E27" s="4" t="s">
        <v>36</v>
      </c>
      <c r="F27" s="4" t="s">
        <v>53</v>
      </c>
      <c r="G27" s="70">
        <v>25000</v>
      </c>
      <c r="H27" s="70">
        <v>25000</v>
      </c>
      <c r="I27" s="8"/>
      <c r="J27" s="8">
        <f t="shared" si="4"/>
        <v>25000</v>
      </c>
      <c r="K27" s="8"/>
      <c r="L27" s="8"/>
      <c r="M27" s="70">
        <v>25000</v>
      </c>
      <c r="O27" s="42"/>
      <c r="P27" s="56"/>
      <c r="S27" s="42"/>
    </row>
    <row r="28" spans="1:20" ht="51" customHeight="1">
      <c r="A28" s="26">
        <v>6</v>
      </c>
      <c r="B28" s="7" t="s">
        <v>51</v>
      </c>
      <c r="C28" s="13">
        <v>871</v>
      </c>
      <c r="D28" s="2"/>
      <c r="E28" s="4" t="s">
        <v>36</v>
      </c>
      <c r="F28" s="4" t="s">
        <v>53</v>
      </c>
      <c r="G28" s="70">
        <v>25000</v>
      </c>
      <c r="H28" s="70">
        <v>25000</v>
      </c>
      <c r="I28" s="8"/>
      <c r="J28" s="8">
        <f t="shared" si="4"/>
        <v>25000</v>
      </c>
      <c r="K28" s="8"/>
      <c r="L28" s="8"/>
      <c r="M28" s="70">
        <v>25000</v>
      </c>
      <c r="O28" s="42"/>
      <c r="P28" s="56"/>
      <c r="S28" s="42"/>
    </row>
    <row r="29" spans="1:20" ht="51" customHeight="1">
      <c r="A29" s="26">
        <v>7</v>
      </c>
      <c r="B29" s="7" t="s">
        <v>52</v>
      </c>
      <c r="C29" s="13">
        <v>551</v>
      </c>
      <c r="D29" s="2"/>
      <c r="E29" s="4" t="s">
        <v>36</v>
      </c>
      <c r="F29" s="4" t="s">
        <v>53</v>
      </c>
      <c r="G29" s="70">
        <v>25000</v>
      </c>
      <c r="H29" s="70">
        <v>25000</v>
      </c>
      <c r="I29" s="8"/>
      <c r="J29" s="8">
        <f t="shared" si="4"/>
        <v>25000</v>
      </c>
      <c r="K29" s="8"/>
      <c r="L29" s="8"/>
      <c r="M29" s="70">
        <v>25000</v>
      </c>
      <c r="O29" s="42"/>
      <c r="P29" s="56"/>
      <c r="S29" s="42"/>
    </row>
    <row r="30" spans="1:20" ht="14.25" customHeight="1">
      <c r="A30" s="6"/>
      <c r="B30" s="39" t="s">
        <v>23</v>
      </c>
      <c r="C30" s="45">
        <f>C23+C24+C25+C26+C27+C28+C29</f>
        <v>4535</v>
      </c>
      <c r="D30" s="45"/>
      <c r="E30" s="45"/>
      <c r="F30" s="45"/>
      <c r="G30" s="58">
        <f>G23+G24+G25+G26+G27+G28+G29</f>
        <v>195000</v>
      </c>
      <c r="H30" s="58">
        <f t="shared" ref="H30" si="5">H23+H24+H25+H26+H27+H28+H29</f>
        <v>166782.88999999998</v>
      </c>
      <c r="I30" s="58">
        <f t="shared" ref="I30" si="6">I23+I24+I25+I26+I27+I28+I29</f>
        <v>0</v>
      </c>
      <c r="J30" s="58">
        <f>J23+J24+J25+J26+J27+J28+J29</f>
        <v>166782.88999999998</v>
      </c>
      <c r="K30" s="58"/>
      <c r="L30" s="58">
        <f t="shared" ref="L30" si="7">L23+L24+L25+L26+L27+L28+L29</f>
        <v>0</v>
      </c>
      <c r="M30" s="58">
        <f>M23+M24+M25+M26+M27+M28+M29</f>
        <v>166782.88999999998</v>
      </c>
      <c r="N30" s="64"/>
      <c r="O30" s="42"/>
      <c r="P30" s="42"/>
    </row>
    <row r="31" spans="1:20">
      <c r="A31" s="91" t="s">
        <v>32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  <c r="N31" s="65"/>
      <c r="O31" s="42"/>
      <c r="P31" s="42"/>
    </row>
    <row r="32" spans="1:20" ht="64.5" customHeight="1">
      <c r="A32" s="27">
        <v>1</v>
      </c>
      <c r="B32" s="25" t="s">
        <v>28</v>
      </c>
      <c r="C32" s="5"/>
      <c r="D32" s="5"/>
      <c r="E32" s="4" t="s">
        <v>29</v>
      </c>
      <c r="F32" s="55" t="s">
        <v>37</v>
      </c>
      <c r="G32" s="8">
        <f>J32</f>
        <v>75184.180000000008</v>
      </c>
      <c r="H32" s="8">
        <f>J32</f>
        <v>75184.180000000008</v>
      </c>
      <c r="I32" s="28"/>
      <c r="J32" s="8">
        <f>M32</f>
        <v>75184.180000000008</v>
      </c>
      <c r="K32" s="29"/>
      <c r="L32" s="8"/>
      <c r="M32" s="8">
        <f>4893-1150+6242.9+20000-674.91+40000+5705.22-3697.83+3865.8</f>
        <v>75184.180000000008</v>
      </c>
      <c r="N32" s="36"/>
      <c r="O32" s="42"/>
      <c r="P32" s="42"/>
    </row>
    <row r="33" spans="1:16">
      <c r="A33" s="3"/>
      <c r="B33" s="51" t="s">
        <v>23</v>
      </c>
      <c r="C33" s="51"/>
      <c r="D33" s="51"/>
      <c r="E33" s="51"/>
      <c r="F33" s="51"/>
      <c r="G33" s="52">
        <f>SUM(G32:G32)</f>
        <v>75184.180000000008</v>
      </c>
      <c r="H33" s="52">
        <f>SUM(H32:H32)</f>
        <v>75184.180000000008</v>
      </c>
      <c r="I33" s="52">
        <f>SUM(I32:I32)</f>
        <v>0</v>
      </c>
      <c r="J33" s="52">
        <f>SUM(J32:J32)</f>
        <v>75184.180000000008</v>
      </c>
      <c r="K33" s="52"/>
      <c r="L33" s="52">
        <f t="shared" ref="L33" si="8">SUM(L32:L32)</f>
        <v>0</v>
      </c>
      <c r="M33" s="52">
        <f>SUM(M32:M32)</f>
        <v>75184.180000000008</v>
      </c>
      <c r="N33" s="66"/>
      <c r="O33" s="42"/>
      <c r="P33" s="42"/>
    </row>
    <row r="34" spans="1:16" ht="13.5" customHeight="1">
      <c r="A34" s="31"/>
      <c r="B34" s="9" t="s">
        <v>20</v>
      </c>
      <c r="C34" s="32"/>
      <c r="D34" s="32"/>
      <c r="E34" s="32"/>
      <c r="F34" s="32"/>
      <c r="G34" s="20">
        <f t="shared" ref="G34:M34" si="9">G33+G30+G15+G21</f>
        <v>4762808.18</v>
      </c>
      <c r="H34" s="20">
        <f t="shared" si="9"/>
        <v>4146471.38</v>
      </c>
      <c r="I34" s="20">
        <f t="shared" si="9"/>
        <v>1896860.3800000001</v>
      </c>
      <c r="J34" s="20">
        <f t="shared" si="9"/>
        <v>2078791.3599999999</v>
      </c>
      <c r="K34" s="20">
        <f t="shared" si="9"/>
        <v>0</v>
      </c>
      <c r="L34" s="20">
        <f t="shared" si="9"/>
        <v>1300000</v>
      </c>
      <c r="M34" s="20">
        <f t="shared" si="9"/>
        <v>778791.36</v>
      </c>
      <c r="N34" s="30"/>
      <c r="O34" s="42"/>
      <c r="P34" s="42"/>
    </row>
    <row r="35" spans="1:16" ht="13.5" customHeight="1">
      <c r="A35" s="40"/>
      <c r="B35" s="22"/>
      <c r="C35" s="41"/>
      <c r="D35" s="41"/>
      <c r="E35" s="41"/>
      <c r="F35" s="41"/>
      <c r="G35" s="30"/>
      <c r="H35" s="30"/>
      <c r="I35" s="30"/>
      <c r="J35" s="30"/>
      <c r="K35" s="30"/>
      <c r="L35" s="30"/>
      <c r="M35" s="30"/>
      <c r="N35" s="30"/>
      <c r="O35" s="10"/>
      <c r="P35" s="42"/>
    </row>
    <row r="36" spans="1:16" ht="19.5" customHeight="1">
      <c r="A36" s="22"/>
      <c r="B36" s="1"/>
      <c r="C36" s="23"/>
      <c r="D36" s="23"/>
      <c r="E36" s="23"/>
      <c r="F36" s="23"/>
      <c r="G36" s="24"/>
      <c r="H36" s="46"/>
      <c r="I36" s="30"/>
      <c r="J36" s="46"/>
      <c r="K36" s="46"/>
      <c r="O36" s="10"/>
      <c r="P36" s="10"/>
    </row>
    <row r="37" spans="1:16" ht="21.75" customHeight="1">
      <c r="A37" s="33"/>
      <c r="B37" s="18"/>
      <c r="C37" s="34"/>
      <c r="D37" s="35"/>
      <c r="E37" s="35"/>
      <c r="F37" s="36"/>
      <c r="G37" s="37"/>
      <c r="H37" s="37"/>
      <c r="I37" s="37"/>
      <c r="J37" s="37"/>
      <c r="K37" s="37"/>
      <c r="L37" s="38"/>
      <c r="M37" s="38"/>
      <c r="N37" s="38"/>
    </row>
    <row r="38" spans="1:16" ht="16.5" customHeight="1">
      <c r="H38" s="37"/>
      <c r="I38" s="37"/>
      <c r="J38" s="37"/>
      <c r="K38" s="37"/>
      <c r="N38" s="36"/>
    </row>
    <row r="39" spans="1:16" ht="14.25" customHeight="1">
      <c r="H39" s="37"/>
      <c r="I39" s="37"/>
      <c r="J39" s="37"/>
      <c r="K39" s="37"/>
      <c r="N39" s="38"/>
    </row>
    <row r="40" spans="1:16" ht="15.75" customHeight="1">
      <c r="H40" s="37"/>
      <c r="I40" s="37"/>
      <c r="J40" s="37"/>
      <c r="K40" s="37"/>
      <c r="L40" s="38"/>
      <c r="M40" s="38"/>
      <c r="N40" s="38"/>
    </row>
    <row r="41" spans="1:16" ht="16.5" customHeight="1">
      <c r="H41" s="37"/>
      <c r="I41" s="37"/>
      <c r="J41" s="37"/>
      <c r="K41" s="37"/>
      <c r="L41" s="38"/>
      <c r="M41" s="38"/>
      <c r="N41" s="38"/>
    </row>
    <row r="42" spans="1:16" ht="16.5" customHeight="1">
      <c r="H42" s="37"/>
      <c r="I42" s="37"/>
      <c r="J42" s="37"/>
      <c r="K42" s="37"/>
      <c r="L42" s="38"/>
      <c r="M42" s="38"/>
      <c r="N42" s="38"/>
    </row>
    <row r="43" spans="1:16" ht="27" customHeight="1">
      <c r="A43" s="1"/>
      <c r="G43" s="37"/>
      <c r="H43" s="37"/>
      <c r="I43" s="37"/>
      <c r="J43" s="37"/>
      <c r="K43" s="37"/>
      <c r="L43" s="38"/>
      <c r="M43" s="38"/>
      <c r="N43" s="38"/>
    </row>
    <row r="44" spans="1:16" ht="16.5" customHeight="1">
      <c r="C44" s="1"/>
      <c r="D44" s="35"/>
      <c r="E44" s="35"/>
      <c r="F44" s="36"/>
      <c r="G44" s="37"/>
      <c r="H44" s="37"/>
      <c r="I44" s="37"/>
      <c r="J44" s="37"/>
      <c r="K44" s="37"/>
      <c r="L44" s="38"/>
      <c r="M44" s="38"/>
      <c r="N44" s="38"/>
    </row>
    <row r="45" spans="1:16" ht="16.5" customHeight="1">
      <c r="C45" s="1"/>
      <c r="D45" s="35"/>
      <c r="E45" s="35"/>
      <c r="F45" s="36"/>
      <c r="G45" s="37"/>
      <c r="H45" s="37"/>
      <c r="I45" s="37"/>
      <c r="J45" s="37"/>
      <c r="K45" s="37"/>
      <c r="L45" s="38"/>
      <c r="M45" s="38"/>
      <c r="N45" s="38"/>
    </row>
    <row r="46" spans="1:16" ht="16.5" customHeight="1">
      <c r="C46" s="1"/>
      <c r="D46" s="35"/>
      <c r="E46" s="35"/>
      <c r="F46" s="36"/>
      <c r="G46" s="37"/>
      <c r="H46" s="37"/>
      <c r="I46" s="37"/>
      <c r="J46" s="37"/>
      <c r="K46" s="37"/>
      <c r="L46" s="38"/>
      <c r="M46" s="38"/>
      <c r="N46" s="38"/>
    </row>
    <row r="47" spans="1:16" ht="12.75" customHeight="1">
      <c r="C47" s="1"/>
      <c r="D47" s="35"/>
      <c r="E47" s="35"/>
      <c r="F47" s="36"/>
      <c r="G47" s="37"/>
      <c r="H47" s="37"/>
      <c r="I47" s="37"/>
      <c r="J47" s="37"/>
      <c r="K47" s="37"/>
      <c r="L47" s="38"/>
      <c r="M47" s="38"/>
      <c r="N47" s="38"/>
    </row>
    <row r="48" spans="1:16" ht="18.75" customHeight="1">
      <c r="C48" s="1"/>
      <c r="D48" s="35"/>
      <c r="E48" s="35"/>
      <c r="F48" s="36"/>
      <c r="G48" s="82"/>
      <c r="H48" s="82"/>
      <c r="I48" s="82"/>
      <c r="J48" s="82"/>
      <c r="K48" s="82"/>
      <c r="L48" s="83"/>
      <c r="M48" s="83"/>
      <c r="N48" s="38"/>
    </row>
    <row r="49" spans="2:14" ht="18" customHeight="1">
      <c r="B49" s="1"/>
      <c r="C49" s="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ht="16.5" customHeight="1">
      <c r="B50" s="1"/>
      <c r="C50" s="1"/>
      <c r="D50" s="11"/>
      <c r="E50" s="11"/>
      <c r="F50" s="11"/>
      <c r="G50" s="11"/>
      <c r="H50" s="15"/>
      <c r="I50" s="15"/>
      <c r="J50" s="11"/>
      <c r="K50" s="11"/>
      <c r="L50" s="11"/>
      <c r="M50" s="11"/>
      <c r="N50" s="11"/>
    </row>
    <row r="53" spans="2:14" ht="18.75">
      <c r="B53" s="17"/>
      <c r="C53" s="17"/>
      <c r="D53" s="17"/>
      <c r="E53" s="17"/>
      <c r="F53" s="17"/>
      <c r="G53" s="17"/>
      <c r="H53" s="17"/>
      <c r="I53" s="17"/>
    </row>
    <row r="54" spans="2:14" ht="18.75">
      <c r="B54" s="17"/>
      <c r="C54" s="17"/>
      <c r="D54" s="17"/>
      <c r="E54" s="17"/>
      <c r="F54" s="17"/>
      <c r="G54" s="17"/>
      <c r="H54" s="17"/>
      <c r="I54" s="17"/>
    </row>
  </sheetData>
  <mergeCells count="24">
    <mergeCell ref="G7:H7"/>
    <mergeCell ref="I7:I10"/>
    <mergeCell ref="J7:M7"/>
    <mergeCell ref="E8:E10"/>
    <mergeCell ref="F8:F10"/>
    <mergeCell ref="G8:G10"/>
    <mergeCell ref="H8:H10"/>
    <mergeCell ref="J8:J10"/>
    <mergeCell ref="K8:M8"/>
    <mergeCell ref="A6:M6"/>
    <mergeCell ref="A5:C5"/>
    <mergeCell ref="G48:K48"/>
    <mergeCell ref="L48:M48"/>
    <mergeCell ref="K9:K10"/>
    <mergeCell ref="L9:M9"/>
    <mergeCell ref="A12:M12"/>
    <mergeCell ref="A16:M16"/>
    <mergeCell ref="A31:M31"/>
    <mergeCell ref="A22:M22"/>
    <mergeCell ref="A7:A10"/>
    <mergeCell ref="B7:B10"/>
    <mergeCell ref="C7:C10"/>
    <mergeCell ref="D7:D10"/>
    <mergeCell ref="E7:F7"/>
  </mergeCells>
  <pageMargins left="0.51181102362204722" right="0.51181102362204722" top="0.3543307086614173" bottom="0.3543307086614173" header="0" footer="0"/>
  <pageSetup paperSize="9" scale="88" fitToHeight="0" orientation="landscape" r:id="rId1"/>
  <colBreaks count="1" manualBreakCount="1">
    <brk id="14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view="pageBreakPreview" zoomScale="85" zoomScaleNormal="100" zoomScaleSheetLayoutView="85" workbookViewId="0">
      <selection activeCell="P7" sqref="P7"/>
    </sheetView>
  </sheetViews>
  <sheetFormatPr defaultRowHeight="15"/>
  <cols>
    <col min="2" max="2" width="41.7109375" customWidth="1"/>
    <col min="3" max="3" width="13" customWidth="1"/>
    <col min="5" max="5" width="10.140625" customWidth="1"/>
    <col min="6" max="6" width="10" customWidth="1"/>
    <col min="7" max="7" width="9.140625" customWidth="1"/>
    <col min="13" max="13" width="11" customWidth="1"/>
  </cols>
  <sheetData>
    <row r="1" spans="1:13" ht="15.75">
      <c r="A1" s="94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M1" s="95"/>
    </row>
    <row r="2" spans="1:13" ht="15.7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44"/>
    </row>
    <row r="3" spans="1:13">
      <c r="A3" s="96" t="s">
        <v>0</v>
      </c>
      <c r="B3" s="97" t="s">
        <v>1</v>
      </c>
      <c r="C3" s="81" t="s">
        <v>56</v>
      </c>
      <c r="D3" s="81" t="s">
        <v>15</v>
      </c>
      <c r="E3" s="81"/>
      <c r="F3" s="81" t="s">
        <v>16</v>
      </c>
      <c r="G3" s="97" t="s">
        <v>24</v>
      </c>
      <c r="H3" s="97"/>
      <c r="I3" s="97"/>
      <c r="J3" s="97"/>
      <c r="K3" s="97"/>
      <c r="L3" s="97" t="s">
        <v>17</v>
      </c>
      <c r="M3" s="98"/>
    </row>
    <row r="4" spans="1:13" ht="38.25">
      <c r="A4" s="96"/>
      <c r="B4" s="97"/>
      <c r="C4" s="81"/>
      <c r="D4" s="21" t="s">
        <v>18</v>
      </c>
      <c r="E4" s="21" t="s">
        <v>19</v>
      </c>
      <c r="F4" s="81"/>
      <c r="G4" s="97"/>
      <c r="H4" s="97"/>
      <c r="I4" s="97"/>
      <c r="J4" s="97"/>
      <c r="K4" s="97"/>
      <c r="L4" s="98"/>
      <c r="M4" s="98"/>
    </row>
    <row r="5" spans="1:1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99">
        <v>7</v>
      </c>
      <c r="H5" s="100"/>
      <c r="I5" s="100"/>
      <c r="J5" s="100"/>
      <c r="K5" s="101"/>
      <c r="L5" s="102">
        <v>8</v>
      </c>
      <c r="M5" s="103"/>
    </row>
    <row r="6" spans="1:13" ht="82.5" customHeight="1">
      <c r="A6" s="21">
        <v>1</v>
      </c>
      <c r="B6" s="54" t="s">
        <v>33</v>
      </c>
      <c r="C6" s="71">
        <v>3.5</v>
      </c>
      <c r="D6" s="57" t="s">
        <v>57</v>
      </c>
      <c r="E6" s="57" t="s">
        <v>39</v>
      </c>
      <c r="F6" s="49"/>
      <c r="G6" s="104" t="s">
        <v>59</v>
      </c>
      <c r="H6" s="105"/>
      <c r="I6" s="105"/>
      <c r="J6" s="105"/>
      <c r="K6" s="106"/>
      <c r="L6" s="102"/>
      <c r="M6" s="103"/>
    </row>
    <row r="7" spans="1:13" ht="106.5" customHeight="1">
      <c r="A7" s="21">
        <v>2</v>
      </c>
      <c r="B7" s="7" t="s">
        <v>35</v>
      </c>
      <c r="C7" s="71">
        <v>3</v>
      </c>
      <c r="D7" s="57" t="s">
        <v>49</v>
      </c>
      <c r="E7" s="57" t="s">
        <v>25</v>
      </c>
      <c r="F7" s="49"/>
      <c r="G7" s="104" t="s">
        <v>58</v>
      </c>
      <c r="H7" s="105"/>
      <c r="I7" s="105"/>
      <c r="J7" s="105"/>
      <c r="K7" s="106"/>
      <c r="L7" s="107" t="s">
        <v>43</v>
      </c>
      <c r="M7" s="108"/>
    </row>
    <row r="9" spans="1:13">
      <c r="B9" t="s">
        <v>45</v>
      </c>
    </row>
  </sheetData>
  <mergeCells count="15">
    <mergeCell ref="G5:K5"/>
    <mergeCell ref="L5:M5"/>
    <mergeCell ref="G6:K6"/>
    <mergeCell ref="G7:K7"/>
    <mergeCell ref="L6:M6"/>
    <mergeCell ref="L7:M7"/>
    <mergeCell ref="A1:K1"/>
    <mergeCell ref="L1:M1"/>
    <mergeCell ref="A3:A4"/>
    <mergeCell ref="B3:B4"/>
    <mergeCell ref="C3:C4"/>
    <mergeCell ref="D3:E3"/>
    <mergeCell ref="F3:F4"/>
    <mergeCell ref="G3:K4"/>
    <mergeCell ref="L3:M4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</vt:lpstr>
      <vt:lpstr>Лист1</vt:lpstr>
      <vt:lpstr>Лист1!Область_печати</vt:lpstr>
      <vt:lpstr>проект!Область_печати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2024-04-23T13:24:55Z</dcterms:modified>
</cp:coreProperties>
</file>